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6020" windowHeight="6750" tabRatio="660" activeTab="1"/>
  </bookViews>
  <sheets>
    <sheet name="Коллекторы ICMA" sheetId="8" r:id="rId1"/>
    <sheet name="Speroni (Marina)" sheetId="5" r:id="rId2"/>
  </sheets>
  <calcPr calcId="114210"/>
</workbook>
</file>

<file path=xl/calcChain.xml><?xml version="1.0" encoding="utf-8"?>
<calcChain xmlns="http://schemas.openxmlformats.org/spreadsheetml/2006/main">
  <c r="C84" i="5"/>
  <c r="C83"/>
  <c r="C82"/>
  <c r="C81"/>
  <c r="C80"/>
  <c r="C76"/>
  <c r="C75"/>
  <c r="C74"/>
  <c r="C73"/>
  <c r="C72"/>
  <c r="C71"/>
  <c r="C70"/>
  <c r="C69"/>
  <c r="C68"/>
  <c r="C67"/>
  <c r="C66"/>
  <c r="C65"/>
  <c r="C64"/>
  <c r="C60"/>
  <c r="C59"/>
  <c r="C58"/>
  <c r="C57"/>
  <c r="C56"/>
  <c r="C55"/>
  <c r="C54"/>
  <c r="C53"/>
  <c r="C52"/>
  <c r="C48"/>
  <c r="C44"/>
  <c r="C43"/>
  <c r="C42"/>
  <c r="C41"/>
  <c r="C37"/>
  <c r="C36"/>
  <c r="C35"/>
  <c r="C34"/>
  <c r="C33"/>
  <c r="C32"/>
  <c r="C31"/>
  <c r="C30"/>
  <c r="C29"/>
  <c r="C28"/>
  <c r="C24"/>
  <c r="C23"/>
  <c r="C22"/>
  <c r="C21"/>
  <c r="C20"/>
  <c r="C19"/>
  <c r="C18"/>
  <c r="C17"/>
  <c r="C16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<sst xmlns="http://schemas.openxmlformats.org/spreadsheetml/2006/main" count="337" uniqueCount="205">
  <si>
    <t>Speroni/Marina (Италия)</t>
  </si>
  <si>
    <t>керамика/графит</t>
  </si>
  <si>
    <t>15 мм</t>
  </si>
  <si>
    <t xml:space="preserve">007105590           </t>
  </si>
  <si>
    <t>комплект</t>
  </si>
  <si>
    <t xml:space="preserve">Уплотнение торцевое PNT 15 </t>
  </si>
  <si>
    <t>24 мм</t>
  </si>
  <si>
    <t xml:space="preserve">003120169           </t>
  </si>
  <si>
    <t xml:space="preserve">Уплотнение торцевое RN 24 </t>
  </si>
  <si>
    <t>20 мм</t>
  </si>
  <si>
    <t xml:space="preserve">003120139           </t>
  </si>
  <si>
    <t xml:space="preserve">Уплотнение торцевое RN 20 </t>
  </si>
  <si>
    <t xml:space="preserve">003120089           </t>
  </si>
  <si>
    <t xml:space="preserve">Уплотнение торцевое RN 15 </t>
  </si>
  <si>
    <t>12 мм</t>
  </si>
  <si>
    <t xml:space="preserve">003120059           </t>
  </si>
  <si>
    <t xml:space="preserve">Уплотнение торцевое RN 12 </t>
  </si>
  <si>
    <t xml:space="preserve">003080139           </t>
  </si>
  <si>
    <t xml:space="preserve">Уплотнение торцевое FN 24 </t>
  </si>
  <si>
    <t xml:space="preserve">003080119           </t>
  </si>
  <si>
    <t xml:space="preserve">Уплотнение торцевое FN 20 </t>
  </si>
  <si>
    <t>18 мм</t>
  </si>
  <si>
    <t xml:space="preserve">003080099  </t>
  </si>
  <si>
    <t xml:space="preserve">Уплотнение торцевое FN 18 </t>
  </si>
  <si>
    <t xml:space="preserve">003080069 </t>
  </si>
  <si>
    <t xml:space="preserve">Уплотнение торцевое FN 15 </t>
  </si>
  <si>
    <t>19 мм</t>
  </si>
  <si>
    <t xml:space="preserve">003090149           </t>
  </si>
  <si>
    <t xml:space="preserve">Уплотнение торцевое AR 19 </t>
  </si>
  <si>
    <t xml:space="preserve">003090099           </t>
  </si>
  <si>
    <t xml:space="preserve">Уплотнение торцевое AR 15 </t>
  </si>
  <si>
    <t>13 мм</t>
  </si>
  <si>
    <t xml:space="preserve">003090079           </t>
  </si>
  <si>
    <t xml:space="preserve">Уплотнение торцевое AR 13 </t>
  </si>
  <si>
    <t xml:space="preserve">003090069           </t>
  </si>
  <si>
    <t xml:space="preserve">Уплотнение торцевое AR 12 </t>
  </si>
  <si>
    <t>Производитель, страна</t>
  </si>
  <si>
    <t>Материалы</t>
  </si>
  <si>
    <t xml:space="preserve">Диаметр вала </t>
  </si>
  <si>
    <t>Цена</t>
  </si>
  <si>
    <t>Код</t>
  </si>
  <si>
    <t>Модель</t>
  </si>
  <si>
    <t>Торцевые уплотнения для насосов (Speroni/Marina, Италия)</t>
  </si>
  <si>
    <t>Насосы поверхностные Speroni/Marina</t>
  </si>
  <si>
    <t>Страна производства</t>
  </si>
  <si>
    <t>Насос поверхностный KPM 50 SET Marina</t>
  </si>
  <si>
    <t xml:space="preserve">101020210           </t>
  </si>
  <si>
    <t>Италия</t>
  </si>
  <si>
    <t>Насос поверхностный самовсасывающий CAM 40/P Marina</t>
  </si>
  <si>
    <t xml:space="preserve">101155200           </t>
  </si>
  <si>
    <t>Насос поверхностный самовсасывающий CAM 80/PA Marina</t>
  </si>
  <si>
    <t xml:space="preserve">101195100           </t>
  </si>
  <si>
    <t>Насос поверхностный самовсасывающий CAM 88-HL Marina</t>
  </si>
  <si>
    <t xml:space="preserve">101191350           </t>
  </si>
  <si>
    <t>Насос поверхностный самовсасывающий CAM 88/PA Marina</t>
  </si>
  <si>
    <t xml:space="preserve">101192060           </t>
  </si>
  <si>
    <t>Насос поверхностный самовсасывающий CAM 98N SILENT Speroni</t>
  </si>
  <si>
    <t xml:space="preserve">101532020           </t>
  </si>
  <si>
    <t>Насос поверхностный самовсасывающий APM 100 Speroni</t>
  </si>
  <si>
    <t xml:space="preserve">102201240           </t>
  </si>
  <si>
    <t>Насос поверхностный многоступенчатый RSM 5 Speroni</t>
  </si>
  <si>
    <t xml:space="preserve">102190320           </t>
  </si>
  <si>
    <t>Насосные станции автоматического водоснабжения Speroni/Marina</t>
  </si>
  <si>
    <t>Насосная станция KS 801/22 Marina</t>
  </si>
  <si>
    <t xml:space="preserve">101183100           </t>
  </si>
  <si>
    <t>Насосная станция KS 1300/25 Marina</t>
  </si>
  <si>
    <t xml:space="preserve">101182830           </t>
  </si>
  <si>
    <t>Насосная станция CAM 40/22 Marina</t>
  </si>
  <si>
    <t xml:space="preserve">101155550           </t>
  </si>
  <si>
    <t>Насосная станция CAM 80/22 Marina</t>
  </si>
  <si>
    <t xml:space="preserve">101195550           </t>
  </si>
  <si>
    <t>Насосная станция CAM 88/25 Marina</t>
  </si>
  <si>
    <t xml:space="preserve">101190910           </t>
  </si>
  <si>
    <t>Насосная станция CAM 100/25 Marina</t>
  </si>
  <si>
    <t xml:space="preserve">101521080           </t>
  </si>
  <si>
    <t>Насосная станция CAM 98N/25 Marina</t>
  </si>
  <si>
    <t xml:space="preserve">101530730           </t>
  </si>
  <si>
    <t>Насосная станция CAM 198/25 Marina</t>
  </si>
  <si>
    <t xml:space="preserve">101531450           </t>
  </si>
  <si>
    <t>Насосная станция APM 100/25 P30 Marina</t>
  </si>
  <si>
    <t xml:space="preserve">101521240           </t>
  </si>
  <si>
    <t>Насосы погружные дренажные  Speroni/Marina</t>
  </si>
  <si>
    <t>Насос погружной дренажный TS 400 S Marina</t>
  </si>
  <si>
    <t xml:space="preserve">101276100           </t>
  </si>
  <si>
    <t>Насос погружной дренажный SLG 400 Marina</t>
  </si>
  <si>
    <t xml:space="preserve">101271810           </t>
  </si>
  <si>
    <t>Насос погружной дренажный SXG 600 Marina</t>
  </si>
  <si>
    <t xml:space="preserve">101272200           </t>
  </si>
  <si>
    <t>Насос погружной дренажный TF 400 S Marina</t>
  </si>
  <si>
    <t xml:space="preserve">101276270           </t>
  </si>
  <si>
    <t>Насос погружной дренажный TF 800 S Marina</t>
  </si>
  <si>
    <t xml:space="preserve">101276360           </t>
  </si>
  <si>
    <t>Насос погружной дренажный TF 1000 S Marina</t>
  </si>
  <si>
    <t xml:space="preserve">101276460           </t>
  </si>
  <si>
    <t>Насос погружной дренажный ECM 100 DS Marina</t>
  </si>
  <si>
    <t xml:space="preserve">101291000           </t>
  </si>
  <si>
    <t>Насос погружной дренажный ECM 100 VS Marina</t>
  </si>
  <si>
    <t xml:space="preserve">101290500           </t>
  </si>
  <si>
    <t>Насос погружной дренажный SXG 1100 Marina</t>
  </si>
  <si>
    <t xml:space="preserve">102194710           </t>
  </si>
  <si>
    <t>Насос погружной дренажный SXG 1400 Marina</t>
  </si>
  <si>
    <t xml:space="preserve">102194730           </t>
  </si>
  <si>
    <t>Насосы погружные скважинные  Speroni/Marina</t>
  </si>
  <si>
    <t>Насос погружной скважинный 4" SVM 100 SP Speroni</t>
  </si>
  <si>
    <t xml:space="preserve">101440250           </t>
  </si>
  <si>
    <t>Насос погружной скважинный 4" SCM 100/10 Marina</t>
  </si>
  <si>
    <t xml:space="preserve">101665120           </t>
  </si>
  <si>
    <t>Насос погружной скважинный 4" SPM 100-14 Speroni</t>
  </si>
  <si>
    <t xml:space="preserve">101660210           </t>
  </si>
  <si>
    <t>Насос погружной скважинный 6" SCM 4-F Speroni</t>
  </si>
  <si>
    <t xml:space="preserve">101446270           </t>
  </si>
  <si>
    <t>Насосы циркуляционные  Speroni/Marina</t>
  </si>
  <si>
    <t>Насос циркуляционный SCR 32/40-180 Speroni</t>
  </si>
  <si>
    <t xml:space="preserve">102390220           </t>
  </si>
  <si>
    <t>Speroni (Италия)</t>
  </si>
  <si>
    <t xml:space="preserve">007110929           </t>
  </si>
  <si>
    <t>Муфта кабельная термоусаживаемая (термоусадочная) 50/16 4х25</t>
  </si>
  <si>
    <t xml:space="preserve">007110928           </t>
  </si>
  <si>
    <t>Муфта кабельная термоусаживаемая (термоусадочная) 50/16 4х16</t>
  </si>
  <si>
    <t xml:space="preserve">007110927           </t>
  </si>
  <si>
    <t>Муфта кабельная термоусаживаемая (термоусадочная) 35/12 4х10</t>
  </si>
  <si>
    <t xml:space="preserve">007102991           </t>
  </si>
  <si>
    <t>Муфта кабельная термоусаживаемая (термоусадочная) 35/12 4х6</t>
  </si>
  <si>
    <t xml:space="preserve">007102990           </t>
  </si>
  <si>
    <t>Муфта кабельная термоусаживаемая (термоусадочная) 25/8 4х2,5</t>
  </si>
  <si>
    <t>Муфты кабельные термоусаживаемые (термоусадочные) Speroni</t>
  </si>
  <si>
    <t>Аксессуары и запасные части к насосам Speroni/Marina</t>
  </si>
  <si>
    <t>Внешний эжектор 2" для насоса APM 100</t>
  </si>
  <si>
    <t xml:space="preserve">007106895           </t>
  </si>
  <si>
    <t>Диск диффузора для насоса RS/RSM</t>
  </si>
  <si>
    <t xml:space="preserve">007103574           </t>
  </si>
  <si>
    <t>Диффузор для насоса RS/RSM</t>
  </si>
  <si>
    <t xml:space="preserve">007103575           </t>
  </si>
  <si>
    <t>Корпус насоса CAM 85</t>
  </si>
  <si>
    <t xml:space="preserve">007106300           </t>
  </si>
  <si>
    <t>Корпус насоса KS 1100/1300</t>
  </si>
  <si>
    <t xml:space="preserve">007105841           </t>
  </si>
  <si>
    <t>Реле давления PM/5 (F) 1/4", 1-5 bar, 16А (10А) Speroni</t>
  </si>
  <si>
    <t xml:space="preserve">007104369           </t>
  </si>
  <si>
    <t>Выключатель поплавковый IGD 2/S 2м (Smart)</t>
  </si>
  <si>
    <t xml:space="preserve">007101754           </t>
  </si>
  <si>
    <t>NHT (Италия)</t>
  </si>
  <si>
    <t>Комплект соединителей для циркуляционного насоса 1" SCR 25</t>
  </si>
  <si>
    <t xml:space="preserve">007108632           </t>
  </si>
  <si>
    <t>Комплект соединителей для циркуляционного насоса 1"1/4 SCR 32</t>
  </si>
  <si>
    <t xml:space="preserve">007108633           </t>
  </si>
  <si>
    <r>
      <t xml:space="preserve">ООО "Бугатти"
</t>
    </r>
    <r>
      <rPr>
        <b/>
        <sz val="9"/>
        <rFont val="Arial"/>
        <family val="2"/>
        <charset val="204"/>
      </rPr>
      <t>Тел. (495) 551-25-99,  551-04-01</t>
    </r>
    <r>
      <rPr>
        <b/>
        <sz val="12"/>
        <color indexed="17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>140053, Московская обл., г. Котельники,
Дзержинское ш., д. 11</t>
    </r>
  </si>
  <si>
    <t>Коллекторный шкаф ICMA встраиваемый с замком для системы «Тёплый пол».</t>
  </si>
  <si>
    <t>Окрашен в белый цвет RAL 9010. Регулируемый по высоте от 630 до 930 мм, и глубине от 90 до 110 мм. Можно, регулировать внутреннее положение коллектора, как по высоте, так и по ширине. Для коллекторов без циркуляционного насоса.</t>
  </si>
  <si>
    <t>Наименование</t>
  </si>
  <si>
    <t>87196OG09</t>
  </si>
  <si>
    <t xml:space="preserve">Шкаф коллекторный встраиваемый 1000мм арт.196 ICMA </t>
  </si>
  <si>
    <t>87196OH09</t>
  </si>
  <si>
    <t xml:space="preserve">Шкаф коллекторный встраиваемый 1200мм арт.196 ICMA </t>
  </si>
  <si>
    <t xml:space="preserve">Коллекторы ICMA простые с фитингами на выходах </t>
  </si>
  <si>
    <t>Дополнительный выход под воздухоотводчик 1/2” . Хомуты с антивибрационными вставками . Резьба 3/4" Евроконус</t>
  </si>
  <si>
    <t>87K017PG06</t>
  </si>
  <si>
    <t>Коллекторы с кронштейнами арт.K017 1"х T2*3/4" EUROCONUS ICMA</t>
  </si>
  <si>
    <t>87K017PH06</t>
  </si>
  <si>
    <t>Коллекторы с кронштейнами арт.K017 1"х T3*3/4" EUROCONUS ICMA</t>
  </si>
  <si>
    <t>87K017PJ06</t>
  </si>
  <si>
    <t>Коллекторы с кронштейнами арт.K017 1"х T4*3/4" EUROCONUS ICMA</t>
  </si>
  <si>
    <t>87K017PQ06</t>
  </si>
  <si>
    <t>Коллекторы с кронштейнами арт.K017 1"х T5*3/4" EUROCONUS ICMA</t>
  </si>
  <si>
    <t>87K017PK06</t>
  </si>
  <si>
    <t>Коллекторы с кронштейнами арт.K017 1"х T6*3/4" EUROCONUS ICMA</t>
  </si>
  <si>
    <t>87K017PR06</t>
  </si>
  <si>
    <t>Коллекторы с кронштейнами арт.K017 1"х T7*3/4" EUROCONUS ICMA</t>
  </si>
  <si>
    <t>87K017PL06</t>
  </si>
  <si>
    <t>Коллекторы с кронштейнами арт.K017 1"х T8*3/4" EUROCONUS ICMA</t>
  </si>
  <si>
    <t>87K017PS06</t>
  </si>
  <si>
    <t>Коллекторы с кронштейнами арт.K017 1"х T9*3/4" EUROCONUS ICMA</t>
  </si>
  <si>
    <t>87K017PM06</t>
  </si>
  <si>
    <t>Коллекторы с кронштейнами арт.K017 1"х T10*3/4" EUROCONUS ICMA</t>
  </si>
  <si>
    <t>87K017PT06</t>
  </si>
  <si>
    <t>Коллекторы с кронштейнами арт.K017 1"х T11*3/4" EUROCONUS ICMA</t>
  </si>
  <si>
    <t>87K017PU06</t>
  </si>
  <si>
    <t>Коллекторы с кронштейнами арт.K017 1"х T12*3/4" EUROCONUS ICMA</t>
  </si>
  <si>
    <t>Коллектор ICMA, регулировка ручная или терморегулирующая.</t>
  </si>
  <si>
    <t>В комплекте: 2 шаровых крана с поворотным подключением с выходом под штуцер, подключение к шаровому крану с прокладкой на плоском седле, o-ring на коллекторе, 2 хомута с антивибрационной вставкой, 2 ручных воздухоотводчика встроенных в коллектор с кольцевой прокладкой, 2 сливных крана 1/2", 2 заглушки 1" с прокладкой O-ring, 2 термометра 0-60°.
Резьба 3/4 Евроконус</t>
  </si>
  <si>
    <t>87K021PG06</t>
  </si>
  <si>
    <t>Коллекторная сборка запорно-терморегулирующая арт.K021 1"х T2*3/4" EUROCONUS ICMA</t>
  </si>
  <si>
    <t xml:space="preserve">Коллекторы ICMA с расходомерами, регулировка ручная или терморегулирующая. </t>
  </si>
  <si>
    <t>В комплекте:  2 шаровых крана с поворотным подключением и отверстием подключения к манометру , подключение к шаровому крану с прокладкой на плоском седле, o-ring на коллекторе, 2 хомута с антивибрационной вставкой,  2 ручных воздухоотводчика встроенных в коллектор с кольцевой прокладкой,  2 сливных крана 1/2",  2 заглушки 1" с прокладкой O-ring , 2 термометра 0-60°.
Резьба 3/4 Евроконус</t>
  </si>
  <si>
    <t>87K023PR06</t>
  </si>
  <si>
    <r>
      <t xml:space="preserve">Коллекторная сборка с расходомерами арт.K023 1"х T7*3/4" </t>
    </r>
    <r>
      <rPr>
        <sz val="10"/>
        <color indexed="8"/>
        <rFont val="Arial-BoldMT"/>
      </rPr>
      <t>EUROCONUS ICMA</t>
    </r>
  </si>
  <si>
    <t>87K023PL06</t>
  </si>
  <si>
    <r>
      <t xml:space="preserve">Коллекторная сборка с расходомерами арт.K023 1"х T8*3/4" </t>
    </r>
    <r>
      <rPr>
        <sz val="10"/>
        <color indexed="8"/>
        <rFont val="Arial-BoldMT"/>
      </rPr>
      <t>EUROCONUS ICMA</t>
    </r>
  </si>
  <si>
    <t>87K023PS06</t>
  </si>
  <si>
    <r>
      <t xml:space="preserve">Коллекторная сборка с расходомерами арт.K023 1"х T9*3/4" </t>
    </r>
    <r>
      <rPr>
        <sz val="10"/>
        <color indexed="8"/>
        <rFont val="Arial-BoldMT"/>
      </rPr>
      <t>EUROCONUS ICMA</t>
    </r>
  </si>
  <si>
    <t>87K023PM06</t>
  </si>
  <si>
    <t>Коллекторная сборка с расходомерами арт.K023 1"х T10*3/4" EUROCONUS ICMA</t>
  </si>
  <si>
    <t>87K023PT06</t>
  </si>
  <si>
    <r>
      <t xml:space="preserve">Коллекторная сборка с расходомерами арт.K023 1"х T11*3/4" </t>
    </r>
    <r>
      <rPr>
        <sz val="10"/>
        <color indexed="8"/>
        <rFont val="Arial-BoldMT"/>
      </rPr>
      <t>EUROCONUS ICMA</t>
    </r>
  </si>
  <si>
    <t>87K023PU06</t>
  </si>
  <si>
    <r>
      <t xml:space="preserve">Коллекторная сборка с расходомерами арт.K023 1"х T12*3/4" </t>
    </r>
    <r>
      <rPr>
        <sz val="10"/>
        <color indexed="8"/>
        <rFont val="Arial-BoldMT"/>
      </rPr>
      <t>EUROCONUS ICMA</t>
    </r>
  </si>
  <si>
    <t>Фитинг-переход для кранов и коллекторов (евроконус)</t>
  </si>
  <si>
    <t>81100GH06</t>
  </si>
  <si>
    <t>Соединитель для м/п трубы EUROCONUS арт.100 16х24*1.5 ICMA</t>
  </si>
  <si>
    <t>81100BQ06</t>
  </si>
  <si>
    <t>Соединитель для м/п трубы EUROCONUS арт.100 20х24*1.5 ICMA</t>
  </si>
  <si>
    <t>81101GH06</t>
  </si>
  <si>
    <t xml:space="preserve">Соединитель для м/п трубы EUROCONUS арт.101 16*3/4" ICMA </t>
  </si>
  <si>
    <t>81101BQ06</t>
  </si>
  <si>
    <t xml:space="preserve">Соединитель для м/п трубы EUROCONUS арт.101 20*3/4" ICMA </t>
  </si>
</sst>
</file>

<file path=xl/styles.xml><?xml version="1.0" encoding="utf-8"?>
<styleSheet xmlns="http://schemas.openxmlformats.org/spreadsheetml/2006/main">
  <numFmts count="3">
    <numFmt numFmtId="164" formatCode="#,##0\ &quot;₽&quot;"/>
    <numFmt numFmtId="165" formatCode="[$€-2]\ #,##0.00"/>
    <numFmt numFmtId="166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17"/>
      <name val="Arial"/>
      <family val="2"/>
      <charset val="204"/>
    </font>
    <font>
      <b/>
      <sz val="9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MT"/>
    </font>
    <font>
      <b/>
      <sz val="10"/>
      <color indexed="8"/>
      <name val="ArialMT"/>
    </font>
    <font>
      <sz val="8"/>
      <color indexed="8"/>
      <name val="ArialMT"/>
    </font>
    <font>
      <b/>
      <sz val="8"/>
      <color indexed="8"/>
      <name val="ArialMT"/>
    </font>
    <font>
      <sz val="10"/>
      <color indexed="8"/>
      <name val="Arial-BoldMT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1" fillId="0" borderId="0" applyFont="0" applyFill="0" applyBorder="0" applyAlignment="0" applyProtection="0"/>
    <xf numFmtId="0" fontId="21" fillId="0" borderId="0"/>
    <xf numFmtId="0" fontId="2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3" fillId="0" borderId="1" xfId="3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4" fillId="0" borderId="0" xfId="0" applyFont="1" applyFill="1" applyAlignment="1"/>
    <xf numFmtId="49" fontId="0" fillId="0" borderId="1" xfId="0" applyNumberFormat="1" applyBorder="1" applyAlignment="1">
      <alignment horizontal="center" wrapText="1"/>
    </xf>
    <xf numFmtId="0" fontId="3" fillId="0" borderId="0" xfId="3" applyFont="1" applyFill="1" applyBorder="1" applyAlignment="1">
      <alignment vertical="top" wrapText="1"/>
    </xf>
    <xf numFmtId="49" fontId="0" fillId="0" borderId="0" xfId="0" applyNumberFormat="1" applyAlignment="1">
      <alignment horizontal="center" wrapText="1"/>
    </xf>
    <xf numFmtId="164" fontId="1" fillId="0" borderId="1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3" applyFont="1" applyBorder="1" applyAlignment="1">
      <alignment vertical="top" wrapText="1"/>
    </xf>
    <xf numFmtId="0" fontId="7" fillId="0" borderId="3" xfId="3" applyFont="1" applyBorder="1" applyAlignment="1">
      <alignment horizontal="center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8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4" fillId="0" borderId="1" xfId="0" applyFont="1" applyBorder="1"/>
    <xf numFmtId="164" fontId="15" fillId="0" borderId="1" xfId="0" applyNumberFormat="1" applyFont="1" applyBorder="1"/>
    <xf numFmtId="0" fontId="16" fillId="0" borderId="0" xfId="0" applyFont="1" applyBorder="1"/>
    <xf numFmtId="164" fontId="17" fillId="0" borderId="0" xfId="0" applyNumberFormat="1" applyFont="1" applyBorder="1"/>
    <xf numFmtId="0" fontId="0" fillId="0" borderId="0" xfId="0" applyBorder="1"/>
    <xf numFmtId="0" fontId="13" fillId="0" borderId="0" xfId="0" applyFont="1" applyBorder="1"/>
    <xf numFmtId="0" fontId="14" fillId="0" borderId="0" xfId="0" applyFont="1" applyBorder="1"/>
    <xf numFmtId="164" fontId="15" fillId="0" borderId="0" xfId="0" applyNumberFormat="1" applyFont="1" applyBorder="1"/>
    <xf numFmtId="0" fontId="19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165" fontId="20" fillId="0" borderId="1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0" fillId="0" borderId="1" xfId="0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3" applyFont="1" applyBorder="1" applyAlignment="1">
      <alignment horizontal="center" vertical="top" wrapText="1"/>
    </xf>
  </cellXfs>
  <cellStyles count="4">
    <cellStyle name="Normal" xfId="0" builtinId="0"/>
    <cellStyle name="Денежный 2" xfId="1"/>
    <cellStyle name="Обычный 2" xfId="2"/>
    <cellStyle name="Обычный_Книга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1600200</xdr:colOff>
      <xdr:row>0</xdr:row>
      <xdr:rowOff>0</xdr:rowOff>
    </xdr:to>
    <xdr:pic>
      <xdr:nvPicPr>
        <xdr:cNvPr id="2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0175" y="0"/>
          <a:ext cx="2343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581025</xdr:colOff>
      <xdr:row>0</xdr:row>
      <xdr:rowOff>390525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1971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</xdr:row>
      <xdr:rowOff>95250</xdr:rowOff>
    </xdr:from>
    <xdr:to>
      <xdr:col>0</xdr:col>
      <xdr:colOff>1352550</xdr:colOff>
      <xdr:row>7</xdr:row>
      <xdr:rowOff>238125</xdr:rowOff>
    </xdr:to>
    <xdr:pic>
      <xdr:nvPicPr>
        <xdr:cNvPr id="2051" name="Рисунок 3" descr="Коллекторный шкаф с замком для системы «Тёплый пол» IC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962025"/>
          <a:ext cx="11239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10</xdr:row>
      <xdr:rowOff>161925</xdr:rowOff>
    </xdr:from>
    <xdr:to>
      <xdr:col>0</xdr:col>
      <xdr:colOff>1400175</xdr:colOff>
      <xdr:row>17</xdr:row>
      <xdr:rowOff>76200</xdr:rowOff>
    </xdr:to>
    <xdr:pic>
      <xdr:nvPicPr>
        <xdr:cNvPr id="2052" name="Рисунок 4" descr="Коллектор простой с фитингами на выходах IC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2647950"/>
          <a:ext cx="1095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180975</xdr:rowOff>
    </xdr:from>
    <xdr:to>
      <xdr:col>0</xdr:col>
      <xdr:colOff>1438275</xdr:colOff>
      <xdr:row>35</xdr:row>
      <xdr:rowOff>123825</xdr:rowOff>
    </xdr:to>
    <xdr:pic>
      <xdr:nvPicPr>
        <xdr:cNvPr id="2053" name="Рисунок 5" descr="http://icmaspa.ru/netcat_files/115/69/K023_K024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6448425"/>
          <a:ext cx="13620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104775</xdr:rowOff>
    </xdr:from>
    <xdr:to>
      <xdr:col>0</xdr:col>
      <xdr:colOff>1428750</xdr:colOff>
      <xdr:row>28</xdr:row>
      <xdr:rowOff>38100</xdr:rowOff>
    </xdr:to>
    <xdr:pic>
      <xdr:nvPicPr>
        <xdr:cNvPr id="2054" name="Рисунок 6" descr="http://icmaspa.ru/netcat_files/115/69/K021_K022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4895850"/>
          <a:ext cx="13144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40</xdr:row>
      <xdr:rowOff>0</xdr:rowOff>
    </xdr:from>
    <xdr:to>
      <xdr:col>0</xdr:col>
      <xdr:colOff>1333500</xdr:colOff>
      <xdr:row>43</xdr:row>
      <xdr:rowOff>76200</xdr:rowOff>
    </xdr:to>
    <xdr:pic>
      <xdr:nvPicPr>
        <xdr:cNvPr id="2055" name="Picture 172" descr="10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8391525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495300</xdr:colOff>
      <xdr:row>15</xdr:row>
      <xdr:rowOff>0</xdr:rowOff>
    </xdr:to>
    <xdr:pic>
      <xdr:nvPicPr>
        <xdr:cNvPr id="1025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33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0</xdr:row>
      <xdr:rowOff>466725</xdr:rowOff>
    </xdr:to>
    <xdr:pic>
      <xdr:nvPicPr>
        <xdr:cNvPr id="1026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95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619125</xdr:rowOff>
    </xdr:from>
    <xdr:to>
      <xdr:col>0</xdr:col>
      <xdr:colOff>2219325</xdr:colOff>
      <xdr:row>1</xdr:row>
      <xdr:rowOff>352425</xdr:rowOff>
    </xdr:to>
    <xdr:pic>
      <xdr:nvPicPr>
        <xdr:cNvPr id="1027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19125"/>
          <a:ext cx="22193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495300</xdr:colOff>
      <xdr:row>27</xdr:row>
      <xdr:rowOff>0</xdr:rowOff>
    </xdr:to>
    <xdr:pic>
      <xdr:nvPicPr>
        <xdr:cNvPr id="1028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912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495300</xdr:colOff>
      <xdr:row>40</xdr:row>
      <xdr:rowOff>0</xdr:rowOff>
    </xdr:to>
    <xdr:pic>
      <xdr:nvPicPr>
        <xdr:cNvPr id="1029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392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495300</xdr:colOff>
      <xdr:row>47</xdr:row>
      <xdr:rowOff>0</xdr:rowOff>
    </xdr:to>
    <xdr:pic>
      <xdr:nvPicPr>
        <xdr:cNvPr id="1030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632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495300</xdr:colOff>
      <xdr:row>58</xdr:row>
      <xdr:rowOff>0</xdr:rowOff>
    </xdr:to>
    <xdr:pic>
      <xdr:nvPicPr>
        <xdr:cNvPr id="1031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0206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495300</xdr:colOff>
      <xdr:row>58</xdr:row>
      <xdr:rowOff>0</xdr:rowOff>
    </xdr:to>
    <xdr:pic>
      <xdr:nvPicPr>
        <xdr:cNvPr id="1032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0206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>
      <selection activeCell="F9" sqref="F9"/>
    </sheetView>
  </sheetViews>
  <sheetFormatPr defaultColWidth="8.7109375" defaultRowHeight="11.25"/>
  <cols>
    <col min="1" max="1" width="21" style="22" customWidth="1"/>
    <col min="2" max="2" width="11.140625" style="22" customWidth="1"/>
    <col min="3" max="3" width="78" style="22" customWidth="1"/>
    <col min="4" max="4" width="7.85546875" style="45" bestFit="1" customWidth="1"/>
    <col min="5" max="16384" width="8.7109375" style="22"/>
  </cols>
  <sheetData>
    <row r="1" spans="1:4" ht="57.6" customHeight="1">
      <c r="A1" s="18"/>
      <c r="B1" s="19"/>
      <c r="C1" s="20" t="s">
        <v>146</v>
      </c>
      <c r="D1" s="21"/>
    </row>
    <row r="2" spans="1:4">
      <c r="B2" s="23"/>
      <c r="D2" s="24"/>
    </row>
    <row r="3" spans="1:4" ht="15.75">
      <c r="B3" s="23"/>
      <c r="C3" s="25" t="s">
        <v>147</v>
      </c>
      <c r="D3" s="24"/>
    </row>
    <row r="4" spans="1:4" s="27" customFormat="1" ht="23.1" customHeight="1">
      <c r="A4" s="26"/>
      <c r="B4" s="47" t="s">
        <v>148</v>
      </c>
      <c r="C4" s="47"/>
      <c r="D4" s="47"/>
    </row>
    <row r="5" spans="1:4" s="28" customFormat="1" ht="12.75">
      <c r="B5" s="29" t="s">
        <v>40</v>
      </c>
      <c r="C5" s="29" t="s">
        <v>149</v>
      </c>
      <c r="D5" s="30" t="s">
        <v>39</v>
      </c>
    </row>
    <row r="6" spans="1:4" ht="12.75">
      <c r="B6" s="31" t="s">
        <v>150</v>
      </c>
      <c r="C6" s="32" t="s">
        <v>151</v>
      </c>
      <c r="D6" s="33">
        <v>2976.5450000000005</v>
      </c>
    </row>
    <row r="7" spans="1:4" ht="12.75">
      <c r="B7" s="31" t="s">
        <v>152</v>
      </c>
      <c r="C7" s="32" t="s">
        <v>153</v>
      </c>
      <c r="D7" s="33">
        <v>3840.2650000000003</v>
      </c>
    </row>
    <row r="8" spans="1:4" ht="20.45" customHeight="1">
      <c r="C8" s="34"/>
      <c r="D8" s="35"/>
    </row>
    <row r="9" spans="1:4" ht="16.5" customHeight="1">
      <c r="C9" s="34"/>
      <c r="D9" s="35"/>
    </row>
    <row r="10" spans="1:4" ht="14.45" customHeight="1">
      <c r="B10" s="48" t="s">
        <v>154</v>
      </c>
      <c r="C10" s="48"/>
      <c r="D10" s="48"/>
    </row>
    <row r="11" spans="1:4" s="28" customFormat="1" ht="13.5" customHeight="1">
      <c r="B11" s="47" t="s">
        <v>155</v>
      </c>
      <c r="C11" s="47"/>
      <c r="D11" s="47"/>
    </row>
    <row r="12" spans="1:4" s="28" customFormat="1" ht="12.75">
      <c r="B12" s="29" t="s">
        <v>40</v>
      </c>
      <c r="C12" s="29" t="s">
        <v>149</v>
      </c>
      <c r="D12" s="30" t="s">
        <v>39</v>
      </c>
    </row>
    <row r="13" spans="1:4" ht="12.75">
      <c r="B13" s="31" t="s">
        <v>156</v>
      </c>
      <c r="C13" s="32" t="s">
        <v>157</v>
      </c>
      <c r="D13" s="33">
        <v>1432.8600000000001</v>
      </c>
    </row>
    <row r="14" spans="1:4" ht="12.75">
      <c r="B14" s="31" t="s">
        <v>158</v>
      </c>
      <c r="C14" s="32" t="s">
        <v>159</v>
      </c>
      <c r="D14" s="33">
        <v>1950.5200000000002</v>
      </c>
    </row>
    <row r="15" spans="1:4" ht="12.75">
      <c r="B15" s="31" t="s">
        <v>160</v>
      </c>
      <c r="C15" s="32" t="s">
        <v>161</v>
      </c>
      <c r="D15" s="33">
        <v>2350.9200000000005</v>
      </c>
    </row>
    <row r="16" spans="1:4" ht="12.75">
      <c r="B16" s="31" t="s">
        <v>162</v>
      </c>
      <c r="C16" s="32" t="s">
        <v>163</v>
      </c>
      <c r="D16" s="33">
        <v>2748.46</v>
      </c>
    </row>
    <row r="17" spans="1:4" ht="15">
      <c r="A17" s="36"/>
      <c r="B17" s="31" t="s">
        <v>164</v>
      </c>
      <c r="C17" s="32" t="s">
        <v>165</v>
      </c>
      <c r="D17" s="33">
        <v>3185.3250000000003</v>
      </c>
    </row>
    <row r="18" spans="1:4" ht="12.75">
      <c r="B18" s="31" t="s">
        <v>166</v>
      </c>
      <c r="C18" s="32" t="s">
        <v>167</v>
      </c>
      <c r="D18" s="33">
        <v>3603.6000000000004</v>
      </c>
    </row>
    <row r="19" spans="1:4" ht="12.75">
      <c r="B19" s="31" t="s">
        <v>168</v>
      </c>
      <c r="C19" s="32" t="s">
        <v>169</v>
      </c>
      <c r="D19" s="33">
        <v>4036.1750000000002</v>
      </c>
    </row>
    <row r="20" spans="1:4" ht="12.75">
      <c r="B20" s="31" t="s">
        <v>170</v>
      </c>
      <c r="C20" s="32" t="s">
        <v>171</v>
      </c>
      <c r="D20" s="33">
        <v>4454.45</v>
      </c>
    </row>
    <row r="21" spans="1:4" ht="12.75">
      <c r="B21" s="31" t="s">
        <v>172</v>
      </c>
      <c r="C21" s="32" t="s">
        <v>173</v>
      </c>
      <c r="D21" s="33">
        <v>4886.3100000000004</v>
      </c>
    </row>
    <row r="22" spans="1:4" ht="12.75">
      <c r="B22" s="31" t="s">
        <v>174</v>
      </c>
      <c r="C22" s="32" t="s">
        <v>175</v>
      </c>
      <c r="D22" s="33">
        <v>5213.7800000000007</v>
      </c>
    </row>
    <row r="23" spans="1:4" ht="12.75">
      <c r="B23" s="31" t="s">
        <v>176</v>
      </c>
      <c r="C23" s="32" t="s">
        <v>177</v>
      </c>
      <c r="D23" s="33">
        <v>5559.8400000000011</v>
      </c>
    </row>
    <row r="24" spans="1:4" ht="12.75">
      <c r="B24" s="37"/>
      <c r="C24" s="38"/>
      <c r="D24" s="39"/>
    </row>
    <row r="25" spans="1:4" ht="14.45" customHeight="1">
      <c r="B25" s="48" t="s">
        <v>178</v>
      </c>
      <c r="C25" s="48"/>
      <c r="D25" s="48"/>
    </row>
    <row r="26" spans="1:4" s="28" customFormat="1" ht="45.6" customHeight="1">
      <c r="A26" s="36"/>
      <c r="B26" s="47" t="s">
        <v>179</v>
      </c>
      <c r="C26" s="47"/>
      <c r="D26" s="47"/>
    </row>
    <row r="27" spans="1:4" s="28" customFormat="1" ht="12.75">
      <c r="B27" s="29" t="s">
        <v>40</v>
      </c>
      <c r="C27" s="29" t="s">
        <v>149</v>
      </c>
      <c r="D27" s="30" t="s">
        <v>39</v>
      </c>
    </row>
    <row r="28" spans="1:4" ht="15">
      <c r="A28" s="36"/>
      <c r="B28" s="31" t="s">
        <v>180</v>
      </c>
      <c r="C28" s="32" t="s">
        <v>181</v>
      </c>
      <c r="D28" s="33">
        <v>4057</v>
      </c>
    </row>
    <row r="29" spans="1:4" ht="15">
      <c r="A29" s="36"/>
      <c r="B29" s="37"/>
      <c r="C29" s="38"/>
      <c r="D29" s="39"/>
    </row>
    <row r="30" spans="1:4" ht="14.45" customHeight="1">
      <c r="B30" s="48" t="s">
        <v>182</v>
      </c>
      <c r="C30" s="48"/>
      <c r="D30" s="48"/>
    </row>
    <row r="31" spans="1:4" s="28" customFormat="1" ht="46.5" customHeight="1">
      <c r="B31" s="47" t="s">
        <v>183</v>
      </c>
      <c r="C31" s="47"/>
      <c r="D31" s="47"/>
    </row>
    <row r="32" spans="1:4" s="28" customFormat="1" ht="12.75">
      <c r="B32" s="29" t="s">
        <v>40</v>
      </c>
      <c r="C32" s="29" t="s">
        <v>149</v>
      </c>
      <c r="D32" s="30" t="s">
        <v>39</v>
      </c>
    </row>
    <row r="33" spans="1:4" ht="15">
      <c r="A33" s="36"/>
      <c r="B33" s="31" t="s">
        <v>184</v>
      </c>
      <c r="C33" s="32" t="s">
        <v>185</v>
      </c>
      <c r="D33" s="33">
        <v>10400</v>
      </c>
    </row>
    <row r="34" spans="1:4" s="28" customFormat="1" ht="12.75">
      <c r="B34" s="31" t="s">
        <v>186</v>
      </c>
      <c r="C34" s="32" t="s">
        <v>187</v>
      </c>
      <c r="D34" s="33">
        <v>11375</v>
      </c>
    </row>
    <row r="35" spans="1:4" ht="12.75">
      <c r="B35" s="31" t="s">
        <v>188</v>
      </c>
      <c r="C35" s="32" t="s">
        <v>189</v>
      </c>
      <c r="D35" s="33">
        <v>12415</v>
      </c>
    </row>
    <row r="36" spans="1:4" ht="12.75">
      <c r="B36" s="31" t="s">
        <v>190</v>
      </c>
      <c r="C36" s="32" t="s">
        <v>191</v>
      </c>
      <c r="D36" s="33">
        <v>13390</v>
      </c>
    </row>
    <row r="37" spans="1:4" ht="12.75">
      <c r="B37" s="31" t="s">
        <v>192</v>
      </c>
      <c r="C37" s="32" t="s">
        <v>193</v>
      </c>
      <c r="D37" s="33">
        <v>14430</v>
      </c>
    </row>
    <row r="38" spans="1:4" ht="12.75">
      <c r="B38" s="31" t="s">
        <v>194</v>
      </c>
      <c r="C38" s="32" t="s">
        <v>195</v>
      </c>
      <c r="D38" s="33">
        <v>15405</v>
      </c>
    </row>
    <row r="39" spans="1:4" ht="15" customHeight="1">
      <c r="D39" s="24"/>
    </row>
    <row r="40" spans="1:4" ht="14.45" customHeight="1">
      <c r="B40" s="48" t="s">
        <v>196</v>
      </c>
      <c r="C40" s="48"/>
      <c r="D40" s="48"/>
    </row>
    <row r="41" spans="1:4" ht="15" customHeight="1">
      <c r="B41" s="29" t="s">
        <v>40</v>
      </c>
      <c r="C41" s="29" t="s">
        <v>149</v>
      </c>
      <c r="D41" s="30" t="s">
        <v>39</v>
      </c>
    </row>
    <row r="42" spans="1:4" ht="15" customHeight="1">
      <c r="B42" s="40" t="s">
        <v>197</v>
      </c>
      <c r="C42" s="41" t="s">
        <v>198</v>
      </c>
      <c r="D42" s="42">
        <v>1.75</v>
      </c>
    </row>
    <row r="43" spans="1:4" ht="15" customHeight="1">
      <c r="B43" s="40" t="s">
        <v>199</v>
      </c>
      <c r="C43" s="41" t="s">
        <v>200</v>
      </c>
      <c r="D43" s="42">
        <v>1.75</v>
      </c>
    </row>
    <row r="44" spans="1:4" ht="12.75">
      <c r="B44" s="31" t="s">
        <v>201</v>
      </c>
      <c r="C44" s="41" t="s">
        <v>202</v>
      </c>
      <c r="D44" s="42">
        <v>3.03</v>
      </c>
    </row>
    <row r="45" spans="1:4" ht="12.75">
      <c r="B45" s="31" t="s">
        <v>203</v>
      </c>
      <c r="C45" s="41" t="s">
        <v>204</v>
      </c>
      <c r="D45" s="42">
        <v>3.03</v>
      </c>
    </row>
    <row r="46" spans="1:4">
      <c r="D46" s="24"/>
    </row>
    <row r="47" spans="1:4">
      <c r="D47" s="24"/>
    </row>
    <row r="48" spans="1:4">
      <c r="C48" s="43"/>
      <c r="D48" s="44"/>
    </row>
  </sheetData>
  <mergeCells count="8">
    <mergeCell ref="B31:D31"/>
    <mergeCell ref="B40:D40"/>
    <mergeCell ref="B4:D4"/>
    <mergeCell ref="B10:D10"/>
    <mergeCell ref="B11:D11"/>
    <mergeCell ref="B25:D25"/>
    <mergeCell ref="B26:D26"/>
    <mergeCell ref="B30:D30"/>
  </mergeCells>
  <phoneticPr fontId="11" type="noConversion"/>
  <pageMargins left="0.70866141732283472" right="0.70866141732283472" top="0.19685039370078741" bottom="0.19685039370078741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F51" sqref="F51"/>
    </sheetView>
  </sheetViews>
  <sheetFormatPr defaultColWidth="8.7109375" defaultRowHeight="15"/>
  <cols>
    <col min="1" max="1" width="53" style="1" customWidth="1"/>
    <col min="2" max="2" width="11.42578125" style="2" customWidth="1"/>
    <col min="3" max="3" width="8.85546875" style="3" customWidth="1"/>
    <col min="4" max="4" width="16.140625" style="2" customWidth="1"/>
    <col min="5" max="5" width="15.42578125" style="1" customWidth="1"/>
    <col min="6" max="6" width="15.85546875" style="1" customWidth="1"/>
    <col min="7" max="7" width="23.140625" style="1" customWidth="1"/>
    <col min="8" max="16384" width="8.7109375" style="1"/>
  </cols>
  <sheetData>
    <row r="1" spans="1:4" ht="54.95" customHeight="1">
      <c r="B1" s="50" t="s">
        <v>146</v>
      </c>
      <c r="C1" s="50"/>
      <c r="D1" s="50"/>
    </row>
    <row r="2" spans="1:4" ht="28.5" customHeight="1"/>
    <row r="3" spans="1:4" s="13" customFormat="1" ht="18.75">
      <c r="A3" s="49" t="s">
        <v>43</v>
      </c>
      <c r="B3" s="49"/>
      <c r="C3" s="49"/>
      <c r="D3" s="49"/>
    </row>
    <row r="4" spans="1:4" s="10" customFormat="1" ht="29.45" customHeight="1">
      <c r="A4" s="11" t="s">
        <v>41</v>
      </c>
      <c r="B4" s="11" t="s">
        <v>40</v>
      </c>
      <c r="C4" s="12" t="s">
        <v>39</v>
      </c>
      <c r="D4" s="11" t="s">
        <v>44</v>
      </c>
    </row>
    <row r="5" spans="1:4" s="4" customFormat="1" ht="14.45" customHeight="1">
      <c r="A5" s="9" t="s">
        <v>45</v>
      </c>
      <c r="B5" s="14" t="s">
        <v>46</v>
      </c>
      <c r="C5" s="7">
        <f>81.9*65</f>
        <v>5323.5</v>
      </c>
      <c r="D5" s="6" t="s">
        <v>47</v>
      </c>
    </row>
    <row r="6" spans="1:4" s="4" customFormat="1" ht="14.45" customHeight="1">
      <c r="A6" s="9" t="s">
        <v>48</v>
      </c>
      <c r="B6" s="14" t="s">
        <v>49</v>
      </c>
      <c r="C6" s="7">
        <f>81.9*65</f>
        <v>5323.5</v>
      </c>
      <c r="D6" s="6" t="s">
        <v>47</v>
      </c>
    </row>
    <row r="7" spans="1:4" s="4" customFormat="1" ht="14.45" customHeight="1">
      <c r="A7" s="9" t="s">
        <v>50</v>
      </c>
      <c r="B7" s="14" t="s">
        <v>51</v>
      </c>
      <c r="C7" s="7">
        <f>88.2*65</f>
        <v>5733</v>
      </c>
      <c r="D7" s="6" t="s">
        <v>47</v>
      </c>
    </row>
    <row r="8" spans="1:4" s="4" customFormat="1" ht="14.45" customHeight="1">
      <c r="A8" s="9" t="s">
        <v>52</v>
      </c>
      <c r="B8" s="14" t="s">
        <v>53</v>
      </c>
      <c r="C8" s="7">
        <f>115*65</f>
        <v>7475</v>
      </c>
      <c r="D8" s="6" t="s">
        <v>47</v>
      </c>
    </row>
    <row r="9" spans="1:4" s="4" customFormat="1" ht="14.45" customHeight="1">
      <c r="A9" s="9" t="s">
        <v>54</v>
      </c>
      <c r="B9" s="14" t="s">
        <v>55</v>
      </c>
      <c r="C9" s="7">
        <f>118.1*65</f>
        <v>7676.5</v>
      </c>
      <c r="D9" s="6" t="s">
        <v>47</v>
      </c>
    </row>
    <row r="10" spans="1:4" s="4" customFormat="1" ht="15.6" customHeight="1">
      <c r="A10" s="15" t="s">
        <v>56</v>
      </c>
      <c r="B10" s="16" t="s">
        <v>57</v>
      </c>
      <c r="C10" s="7">
        <f>131.5*65</f>
        <v>8547.5</v>
      </c>
      <c r="D10" s="6" t="s">
        <v>47</v>
      </c>
    </row>
    <row r="11" spans="1:4" s="4" customFormat="1" ht="15.6" customHeight="1">
      <c r="A11" s="9" t="s">
        <v>58</v>
      </c>
      <c r="B11" s="14" t="s">
        <v>59</v>
      </c>
      <c r="C11" s="7">
        <f>122.8*65</f>
        <v>7982</v>
      </c>
      <c r="D11" s="6" t="s">
        <v>47</v>
      </c>
    </row>
    <row r="12" spans="1:4" s="4" customFormat="1" ht="14.45" customHeight="1">
      <c r="A12" s="9" t="s">
        <v>60</v>
      </c>
      <c r="B12" s="14" t="s">
        <v>61</v>
      </c>
      <c r="C12" s="7">
        <f>140.2*65</f>
        <v>9113</v>
      </c>
      <c r="D12" s="6" t="s">
        <v>47</v>
      </c>
    </row>
    <row r="14" spans="1:4" s="13" customFormat="1" ht="18.75">
      <c r="A14" s="49" t="s">
        <v>62</v>
      </c>
      <c r="B14" s="49"/>
      <c r="C14" s="49"/>
      <c r="D14" s="49"/>
    </row>
    <row r="15" spans="1:4" s="10" customFormat="1" ht="29.45" customHeight="1">
      <c r="A15" s="11" t="s">
        <v>41</v>
      </c>
      <c r="B15" s="11" t="s">
        <v>40</v>
      </c>
      <c r="C15" s="12" t="s">
        <v>39</v>
      </c>
      <c r="D15" s="11" t="s">
        <v>44</v>
      </c>
    </row>
    <row r="16" spans="1:4" s="4" customFormat="1" ht="14.45" customHeight="1">
      <c r="A16" s="9" t="s">
        <v>63</v>
      </c>
      <c r="B16" s="14" t="s">
        <v>64</v>
      </c>
      <c r="C16" s="7">
        <f>130.71*65</f>
        <v>8496.15</v>
      </c>
      <c r="D16" s="6" t="s">
        <v>47</v>
      </c>
    </row>
    <row r="17" spans="1:4" s="4" customFormat="1" ht="14.45" customHeight="1">
      <c r="A17" s="9" t="s">
        <v>65</v>
      </c>
      <c r="B17" s="14" t="s">
        <v>66</v>
      </c>
      <c r="C17" s="7">
        <f>170*65</f>
        <v>11050</v>
      </c>
      <c r="D17" s="6" t="s">
        <v>47</v>
      </c>
    </row>
    <row r="18" spans="1:4" s="4" customFormat="1" ht="14.45" customHeight="1">
      <c r="A18" s="9" t="s">
        <v>67</v>
      </c>
      <c r="B18" s="14" t="s">
        <v>68</v>
      </c>
      <c r="C18" s="7">
        <f>127.6*65</f>
        <v>8294</v>
      </c>
      <c r="D18" s="6" t="s">
        <v>47</v>
      </c>
    </row>
    <row r="19" spans="1:4" s="4" customFormat="1" ht="14.45" customHeight="1">
      <c r="A19" s="9" t="s">
        <v>69</v>
      </c>
      <c r="B19" s="14" t="s">
        <v>70</v>
      </c>
      <c r="C19" s="7">
        <f>138.58*65</f>
        <v>9007.7000000000007</v>
      </c>
      <c r="D19" s="6" t="s">
        <v>47</v>
      </c>
    </row>
    <row r="20" spans="1:4" s="4" customFormat="1" ht="14.45" customHeight="1">
      <c r="A20" s="9" t="s">
        <v>71</v>
      </c>
      <c r="B20" s="14" t="s">
        <v>72</v>
      </c>
      <c r="C20" s="7">
        <f>174.8*65</f>
        <v>11362</v>
      </c>
      <c r="D20" s="6" t="s">
        <v>47</v>
      </c>
    </row>
    <row r="21" spans="1:4" s="4" customFormat="1" ht="14.45" customHeight="1">
      <c r="A21" s="9" t="s">
        <v>73</v>
      </c>
      <c r="B21" s="14" t="s">
        <v>74</v>
      </c>
      <c r="C21" s="7">
        <f>159.84*65</f>
        <v>10389.6</v>
      </c>
      <c r="D21" s="6" t="s">
        <v>47</v>
      </c>
    </row>
    <row r="22" spans="1:4">
      <c r="A22" s="9" t="s">
        <v>75</v>
      </c>
      <c r="B22" s="14" t="s">
        <v>76</v>
      </c>
      <c r="C22" s="17">
        <f>192.13*65</f>
        <v>12488.449999999999</v>
      </c>
      <c r="D22" s="6" t="s">
        <v>47</v>
      </c>
    </row>
    <row r="23" spans="1:4">
      <c r="A23" s="9" t="s">
        <v>77</v>
      </c>
      <c r="B23" s="14" t="s">
        <v>78</v>
      </c>
      <c r="C23" s="17">
        <f>231.5*65</f>
        <v>15047.5</v>
      </c>
      <c r="D23" s="6" t="s">
        <v>47</v>
      </c>
    </row>
    <row r="24" spans="1:4" s="4" customFormat="1" ht="15.6" customHeight="1">
      <c r="A24" s="9" t="s">
        <v>79</v>
      </c>
      <c r="B24" s="14" t="s">
        <v>80</v>
      </c>
      <c r="C24" s="7">
        <f>192.9*65</f>
        <v>12538.5</v>
      </c>
      <c r="D24" s="6" t="s">
        <v>47</v>
      </c>
    </row>
    <row r="26" spans="1:4" s="13" customFormat="1" ht="18.75">
      <c r="A26" s="49" t="s">
        <v>81</v>
      </c>
      <c r="B26" s="49"/>
      <c r="C26" s="49"/>
      <c r="D26" s="49"/>
    </row>
    <row r="27" spans="1:4" s="10" customFormat="1" ht="29.45" customHeight="1">
      <c r="A27" s="11" t="s">
        <v>41</v>
      </c>
      <c r="B27" s="11" t="s">
        <v>40</v>
      </c>
      <c r="C27" s="12" t="s">
        <v>39</v>
      </c>
      <c r="D27" s="11" t="s">
        <v>44</v>
      </c>
    </row>
    <row r="28" spans="1:4" s="4" customFormat="1" ht="14.45" customHeight="1">
      <c r="A28" s="9" t="s">
        <v>82</v>
      </c>
      <c r="B28" s="14" t="s">
        <v>83</v>
      </c>
      <c r="C28" s="7">
        <f>78.74*65</f>
        <v>5118.0999999999995</v>
      </c>
      <c r="D28" s="6" t="s">
        <v>47</v>
      </c>
    </row>
    <row r="29" spans="1:4" s="4" customFormat="1" ht="14.45" customHeight="1">
      <c r="A29" s="9" t="s">
        <v>84</v>
      </c>
      <c r="B29" s="14" t="s">
        <v>85</v>
      </c>
      <c r="C29" s="7">
        <f>96*65</f>
        <v>6240</v>
      </c>
      <c r="D29" s="6" t="s">
        <v>47</v>
      </c>
    </row>
    <row r="30" spans="1:4" s="4" customFormat="1" ht="14.45" customHeight="1">
      <c r="A30" s="9" t="s">
        <v>86</v>
      </c>
      <c r="B30" s="14" t="s">
        <v>87</v>
      </c>
      <c r="C30" s="7">
        <f>122.83*65</f>
        <v>7983.95</v>
      </c>
      <c r="D30" s="6" t="s">
        <v>47</v>
      </c>
    </row>
    <row r="31" spans="1:4" s="4" customFormat="1" ht="14.45" customHeight="1">
      <c r="A31" s="9" t="s">
        <v>88</v>
      </c>
      <c r="B31" s="14" t="s">
        <v>89</v>
      </c>
      <c r="C31" s="7">
        <f>92.9*65</f>
        <v>6038.5</v>
      </c>
      <c r="D31" s="6" t="s">
        <v>47</v>
      </c>
    </row>
    <row r="32" spans="1:4" s="4" customFormat="1" ht="14.45" customHeight="1">
      <c r="A32" s="9" t="s">
        <v>90</v>
      </c>
      <c r="B32" s="14" t="s">
        <v>91</v>
      </c>
      <c r="C32" s="7">
        <f>107.1*65</f>
        <v>6961.5</v>
      </c>
      <c r="D32" s="6" t="s">
        <v>47</v>
      </c>
    </row>
    <row r="33" spans="1:4" s="4" customFormat="1" ht="14.45" customHeight="1">
      <c r="A33" s="9" t="s">
        <v>92</v>
      </c>
      <c r="B33" s="14" t="s">
        <v>93</v>
      </c>
      <c r="C33" s="7">
        <f>111*65</f>
        <v>7215</v>
      </c>
      <c r="D33" s="6" t="s">
        <v>47</v>
      </c>
    </row>
    <row r="34" spans="1:4">
      <c r="A34" s="9" t="s">
        <v>94</v>
      </c>
      <c r="B34" s="14" t="s">
        <v>95</v>
      </c>
      <c r="C34" s="17">
        <f>225.2*65</f>
        <v>14638</v>
      </c>
      <c r="D34" s="6" t="s">
        <v>47</v>
      </c>
    </row>
    <row r="35" spans="1:4">
      <c r="A35" s="9" t="s">
        <v>96</v>
      </c>
      <c r="B35" s="14" t="s">
        <v>97</v>
      </c>
      <c r="C35" s="17">
        <f>239.37*65</f>
        <v>15559.050000000001</v>
      </c>
      <c r="D35" s="6" t="s">
        <v>47</v>
      </c>
    </row>
    <row r="36" spans="1:4" s="4" customFormat="1" ht="15.6" customHeight="1">
      <c r="A36" s="9" t="s">
        <v>98</v>
      </c>
      <c r="B36" s="14" t="s">
        <v>99</v>
      </c>
      <c r="C36" s="7">
        <f>255.12*65</f>
        <v>16582.8</v>
      </c>
      <c r="D36" s="6" t="s">
        <v>47</v>
      </c>
    </row>
    <row r="37" spans="1:4">
      <c r="A37" s="9" t="s">
        <v>100</v>
      </c>
      <c r="B37" s="14" t="s">
        <v>101</v>
      </c>
      <c r="C37" s="17">
        <f>263.78*65</f>
        <v>17145.699999999997</v>
      </c>
      <c r="D37" s="6" t="s">
        <v>47</v>
      </c>
    </row>
    <row r="39" spans="1:4" s="13" customFormat="1" ht="18.75">
      <c r="A39" s="49" t="s">
        <v>102</v>
      </c>
      <c r="B39" s="49"/>
      <c r="C39" s="49"/>
      <c r="D39" s="49"/>
    </row>
    <row r="40" spans="1:4" s="10" customFormat="1" ht="29.45" customHeight="1">
      <c r="A40" s="11" t="s">
        <v>41</v>
      </c>
      <c r="B40" s="11" t="s">
        <v>40</v>
      </c>
      <c r="C40" s="12" t="s">
        <v>39</v>
      </c>
      <c r="D40" s="11" t="s">
        <v>44</v>
      </c>
    </row>
    <row r="41" spans="1:4" s="4" customFormat="1" ht="14.45" customHeight="1">
      <c r="A41" s="9" t="s">
        <v>103</v>
      </c>
      <c r="B41" s="14" t="s">
        <v>104</v>
      </c>
      <c r="C41" s="7">
        <f>237.8*65</f>
        <v>15457</v>
      </c>
      <c r="D41" s="6" t="s">
        <v>47</v>
      </c>
    </row>
    <row r="42" spans="1:4" s="4" customFormat="1" ht="14.45" customHeight="1">
      <c r="A42" s="9" t="s">
        <v>105</v>
      </c>
      <c r="B42" s="14" t="s">
        <v>106</v>
      </c>
      <c r="C42" s="7">
        <f>266.14*65</f>
        <v>17299.099999999999</v>
      </c>
      <c r="D42" s="6" t="s">
        <v>47</v>
      </c>
    </row>
    <row r="43" spans="1:4" s="4" customFormat="1" ht="14.45" customHeight="1">
      <c r="A43" s="9" t="s">
        <v>107</v>
      </c>
      <c r="B43" s="14" t="s">
        <v>108</v>
      </c>
      <c r="C43" s="7">
        <f>313.4*65</f>
        <v>20371</v>
      </c>
      <c r="D43" s="6" t="s">
        <v>47</v>
      </c>
    </row>
    <row r="44" spans="1:4" s="4" customFormat="1" ht="14.45" customHeight="1">
      <c r="A44" s="9" t="s">
        <v>109</v>
      </c>
      <c r="B44" s="14" t="s">
        <v>110</v>
      </c>
      <c r="C44" s="7">
        <f>307.1*65</f>
        <v>19961.5</v>
      </c>
      <c r="D44" s="6" t="s">
        <v>47</v>
      </c>
    </row>
    <row r="46" spans="1:4" s="13" customFormat="1" ht="18.75">
      <c r="A46" s="49" t="s">
        <v>111</v>
      </c>
      <c r="B46" s="49"/>
      <c r="C46" s="49"/>
      <c r="D46" s="49"/>
    </row>
    <row r="47" spans="1:4" s="10" customFormat="1" ht="29.45" customHeight="1">
      <c r="A47" s="11" t="s">
        <v>41</v>
      </c>
      <c r="B47" s="11" t="s">
        <v>40</v>
      </c>
      <c r="C47" s="12" t="s">
        <v>39</v>
      </c>
      <c r="D47" s="11" t="s">
        <v>44</v>
      </c>
    </row>
    <row r="48" spans="1:4" s="4" customFormat="1" ht="14.45" customHeight="1">
      <c r="A48" s="9" t="s">
        <v>112</v>
      </c>
      <c r="B48" s="14" t="s">
        <v>113</v>
      </c>
      <c r="C48" s="7">
        <f>48.8*65</f>
        <v>3172</v>
      </c>
      <c r="D48" s="6" t="s">
        <v>47</v>
      </c>
    </row>
    <row r="50" spans="1:7" s="13" customFormat="1" ht="18.75">
      <c r="A50" s="49" t="s">
        <v>126</v>
      </c>
      <c r="B50" s="49"/>
      <c r="C50" s="49"/>
      <c r="D50" s="49"/>
    </row>
    <row r="51" spans="1:7" s="10" customFormat="1" ht="29.45" customHeight="1">
      <c r="A51" s="11" t="s">
        <v>41</v>
      </c>
      <c r="B51" s="11" t="s">
        <v>40</v>
      </c>
      <c r="C51" s="12" t="s">
        <v>39</v>
      </c>
      <c r="D51" s="11" t="s">
        <v>36</v>
      </c>
    </row>
    <row r="52" spans="1:7" s="4" customFormat="1" ht="14.45" customHeight="1">
      <c r="A52" s="9" t="s">
        <v>127</v>
      </c>
      <c r="B52" s="14" t="s">
        <v>128</v>
      </c>
      <c r="C52" s="7">
        <f>66.14*65</f>
        <v>4299.1000000000004</v>
      </c>
      <c r="D52" s="6" t="s">
        <v>114</v>
      </c>
    </row>
    <row r="53" spans="1:7" s="4" customFormat="1" ht="14.45" customHeight="1">
      <c r="A53" s="9" t="s">
        <v>129</v>
      </c>
      <c r="B53" s="14" t="s">
        <v>130</v>
      </c>
      <c r="C53" s="7">
        <f>6.14*65</f>
        <v>399.09999999999997</v>
      </c>
      <c r="D53" s="6" t="s">
        <v>114</v>
      </c>
    </row>
    <row r="54" spans="1:7" s="4" customFormat="1" ht="14.45" customHeight="1">
      <c r="A54" s="9" t="s">
        <v>131</v>
      </c>
      <c r="B54" s="14" t="s">
        <v>132</v>
      </c>
      <c r="C54" s="7">
        <f>3.94*65</f>
        <v>256.10000000000002</v>
      </c>
      <c r="D54" s="6" t="s">
        <v>114</v>
      </c>
    </row>
    <row r="55" spans="1:7" s="4" customFormat="1" ht="14.45" customHeight="1">
      <c r="A55" s="9" t="s">
        <v>133</v>
      </c>
      <c r="B55" s="14" t="s">
        <v>134</v>
      </c>
      <c r="C55" s="7">
        <f>37.8*65</f>
        <v>2457</v>
      </c>
      <c r="D55" s="6" t="s">
        <v>114</v>
      </c>
    </row>
    <row r="56" spans="1:7" s="4" customFormat="1" ht="14.45" customHeight="1">
      <c r="A56" s="9" t="s">
        <v>135</v>
      </c>
      <c r="B56" s="14" t="s">
        <v>136</v>
      </c>
      <c r="C56" s="7">
        <f>22.05*65</f>
        <v>1433.25</v>
      </c>
      <c r="D56" s="6" t="s">
        <v>114</v>
      </c>
    </row>
    <row r="57" spans="1:7" ht="30">
      <c r="A57" s="9" t="s">
        <v>137</v>
      </c>
      <c r="B57" s="14" t="s">
        <v>138</v>
      </c>
      <c r="C57" s="17">
        <f>5.5*65</f>
        <v>357.5</v>
      </c>
      <c r="D57" s="6" t="s">
        <v>114</v>
      </c>
    </row>
    <row r="58" spans="1:7">
      <c r="A58" s="9" t="s">
        <v>139</v>
      </c>
      <c r="B58" s="14" t="s">
        <v>140</v>
      </c>
      <c r="C58" s="17">
        <f>7.1*65</f>
        <v>461.5</v>
      </c>
      <c r="D58" s="6" t="s">
        <v>141</v>
      </c>
    </row>
    <row r="59" spans="1:7" ht="30">
      <c r="A59" s="9" t="s">
        <v>142</v>
      </c>
      <c r="B59" s="14" t="s">
        <v>143</v>
      </c>
      <c r="C59" s="17">
        <f>8.37*65</f>
        <v>544.04999999999995</v>
      </c>
      <c r="D59" s="6" t="s">
        <v>114</v>
      </c>
    </row>
    <row r="60" spans="1:7" ht="30">
      <c r="A60" s="9" t="s">
        <v>144</v>
      </c>
      <c r="B60" s="14" t="s">
        <v>145</v>
      </c>
      <c r="C60" s="17">
        <f>11.28*65</f>
        <v>733.19999999999993</v>
      </c>
      <c r="D60" s="6" t="s">
        <v>114</v>
      </c>
    </row>
    <row r="62" spans="1:7" s="13" customFormat="1" ht="18.75">
      <c r="A62" s="49" t="s">
        <v>42</v>
      </c>
      <c r="B62" s="49"/>
      <c r="C62" s="49"/>
      <c r="D62" s="49"/>
      <c r="E62" s="49"/>
      <c r="F62" s="49"/>
      <c r="G62" s="49"/>
    </row>
    <row r="63" spans="1:7" s="10" customFormat="1" ht="29.45" customHeight="1">
      <c r="A63" s="11" t="s">
        <v>41</v>
      </c>
      <c r="B63" s="11" t="s">
        <v>40</v>
      </c>
      <c r="C63" s="12" t="s">
        <v>39</v>
      </c>
      <c r="D63" s="11"/>
      <c r="E63" s="11" t="s">
        <v>38</v>
      </c>
      <c r="F63" s="11" t="s">
        <v>37</v>
      </c>
      <c r="G63" s="11" t="s">
        <v>36</v>
      </c>
    </row>
    <row r="64" spans="1:7" s="4" customFormat="1" ht="14.45" customHeight="1">
      <c r="A64" s="9" t="s">
        <v>35</v>
      </c>
      <c r="B64" s="8" t="s">
        <v>34</v>
      </c>
      <c r="C64" s="7">
        <f>2.1*65</f>
        <v>136.5</v>
      </c>
      <c r="D64" s="5" t="s">
        <v>4</v>
      </c>
      <c r="E64" s="6" t="s">
        <v>14</v>
      </c>
      <c r="F64" s="5" t="s">
        <v>1</v>
      </c>
      <c r="G64" s="5" t="s">
        <v>0</v>
      </c>
    </row>
    <row r="65" spans="1:7" s="4" customFormat="1" ht="14.45" customHeight="1">
      <c r="A65" s="9" t="s">
        <v>33</v>
      </c>
      <c r="B65" s="8" t="s">
        <v>32</v>
      </c>
      <c r="C65" s="7">
        <f>2.2*65</f>
        <v>143</v>
      </c>
      <c r="D65" s="5" t="s">
        <v>4</v>
      </c>
      <c r="E65" s="6" t="s">
        <v>31</v>
      </c>
      <c r="F65" s="5" t="s">
        <v>1</v>
      </c>
      <c r="G65" s="5" t="s">
        <v>0</v>
      </c>
    </row>
    <row r="66" spans="1:7" s="4" customFormat="1" ht="14.45" customHeight="1">
      <c r="A66" s="9" t="s">
        <v>30</v>
      </c>
      <c r="B66" s="8" t="s">
        <v>29</v>
      </c>
      <c r="C66" s="7">
        <f>3.5*65</f>
        <v>227.5</v>
      </c>
      <c r="D66" s="5" t="s">
        <v>4</v>
      </c>
      <c r="E66" s="6" t="s">
        <v>2</v>
      </c>
      <c r="F66" s="5" t="s">
        <v>1</v>
      </c>
      <c r="G66" s="5" t="s">
        <v>0</v>
      </c>
    </row>
    <row r="67" spans="1:7" s="4" customFormat="1" ht="14.45" customHeight="1">
      <c r="A67" s="9" t="s">
        <v>28</v>
      </c>
      <c r="B67" s="8" t="s">
        <v>27</v>
      </c>
      <c r="C67" s="7">
        <f>5*65</f>
        <v>325</v>
      </c>
      <c r="D67" s="5" t="s">
        <v>4</v>
      </c>
      <c r="E67" s="6" t="s">
        <v>26</v>
      </c>
      <c r="F67" s="5" t="s">
        <v>1</v>
      </c>
      <c r="G67" s="5" t="s">
        <v>0</v>
      </c>
    </row>
    <row r="68" spans="1:7" s="4" customFormat="1" ht="14.45" customHeight="1">
      <c r="A68" s="9" t="s">
        <v>25</v>
      </c>
      <c r="B68" s="8" t="s">
        <v>24</v>
      </c>
      <c r="C68" s="7">
        <f>5.2*65</f>
        <v>338</v>
      </c>
      <c r="D68" s="5" t="s">
        <v>4</v>
      </c>
      <c r="E68" s="6" t="s">
        <v>2</v>
      </c>
      <c r="F68" s="5" t="s">
        <v>1</v>
      </c>
      <c r="G68" s="5" t="s">
        <v>0</v>
      </c>
    </row>
    <row r="69" spans="1:7" s="4" customFormat="1" ht="15.6" customHeight="1">
      <c r="A69" s="9" t="s">
        <v>23</v>
      </c>
      <c r="B69" s="8" t="s">
        <v>22</v>
      </c>
      <c r="C69" s="7">
        <f>6.5*65</f>
        <v>422.5</v>
      </c>
      <c r="D69" s="5" t="s">
        <v>4</v>
      </c>
      <c r="E69" s="6" t="s">
        <v>21</v>
      </c>
      <c r="F69" s="5" t="s">
        <v>1</v>
      </c>
      <c r="G69" s="46" t="s">
        <v>0</v>
      </c>
    </row>
    <row r="70" spans="1:7" s="4" customFormat="1" ht="14.45" customHeight="1">
      <c r="A70" s="9" t="s">
        <v>20</v>
      </c>
      <c r="B70" s="8" t="s">
        <v>19</v>
      </c>
      <c r="C70" s="7">
        <f>7.1*65</f>
        <v>461.5</v>
      </c>
      <c r="D70" s="5" t="s">
        <v>4</v>
      </c>
      <c r="E70" s="6" t="s">
        <v>9</v>
      </c>
      <c r="F70" s="5" t="s">
        <v>1</v>
      </c>
      <c r="G70" s="5" t="s">
        <v>0</v>
      </c>
    </row>
    <row r="71" spans="1:7" s="4" customFormat="1" ht="14.45" customHeight="1">
      <c r="A71" s="9" t="s">
        <v>18</v>
      </c>
      <c r="B71" s="8" t="s">
        <v>17</v>
      </c>
      <c r="C71" s="7">
        <f>8.6*65</f>
        <v>559</v>
      </c>
      <c r="D71" s="5" t="s">
        <v>4</v>
      </c>
      <c r="E71" s="6" t="s">
        <v>6</v>
      </c>
      <c r="F71" s="5" t="s">
        <v>1</v>
      </c>
      <c r="G71" s="5" t="s">
        <v>0</v>
      </c>
    </row>
    <row r="72" spans="1:7" s="4" customFormat="1" ht="14.45" customHeight="1">
      <c r="A72" s="9" t="s">
        <v>16</v>
      </c>
      <c r="B72" s="8" t="s">
        <v>15</v>
      </c>
      <c r="C72" s="7">
        <f>7.6*65</f>
        <v>494</v>
      </c>
      <c r="D72" s="5" t="s">
        <v>4</v>
      </c>
      <c r="E72" s="6" t="s">
        <v>14</v>
      </c>
      <c r="F72" s="5" t="s">
        <v>1</v>
      </c>
      <c r="G72" s="5" t="s">
        <v>0</v>
      </c>
    </row>
    <row r="73" spans="1:7" s="4" customFormat="1" ht="14.45" customHeight="1">
      <c r="A73" s="9" t="s">
        <v>13</v>
      </c>
      <c r="B73" s="8" t="s">
        <v>12</v>
      </c>
      <c r="C73" s="7">
        <f>8.7*65</f>
        <v>565.5</v>
      </c>
      <c r="D73" s="5" t="s">
        <v>4</v>
      </c>
      <c r="E73" s="6" t="s">
        <v>2</v>
      </c>
      <c r="F73" s="5" t="s">
        <v>1</v>
      </c>
      <c r="G73" s="5" t="s">
        <v>0</v>
      </c>
    </row>
    <row r="74" spans="1:7" s="4" customFormat="1" ht="14.45" customHeight="1">
      <c r="A74" s="9" t="s">
        <v>11</v>
      </c>
      <c r="B74" s="8" t="s">
        <v>10</v>
      </c>
      <c r="C74" s="7">
        <f>9.6*65</f>
        <v>624</v>
      </c>
      <c r="D74" s="5" t="s">
        <v>4</v>
      </c>
      <c r="E74" s="6" t="s">
        <v>9</v>
      </c>
      <c r="F74" s="5" t="s">
        <v>1</v>
      </c>
      <c r="G74" s="5" t="s">
        <v>0</v>
      </c>
    </row>
    <row r="75" spans="1:7" s="4" customFormat="1" ht="14.45" customHeight="1">
      <c r="A75" s="9" t="s">
        <v>8</v>
      </c>
      <c r="B75" s="8" t="s">
        <v>7</v>
      </c>
      <c r="C75" s="7">
        <f>15*65</f>
        <v>975</v>
      </c>
      <c r="D75" s="5" t="s">
        <v>4</v>
      </c>
      <c r="E75" s="6" t="s">
        <v>6</v>
      </c>
      <c r="F75" s="5" t="s">
        <v>1</v>
      </c>
      <c r="G75" s="5" t="s">
        <v>0</v>
      </c>
    </row>
    <row r="76" spans="1:7" s="4" customFormat="1" ht="14.45" customHeight="1">
      <c r="A76" s="9" t="s">
        <v>5</v>
      </c>
      <c r="B76" s="8" t="s">
        <v>3</v>
      </c>
      <c r="C76" s="7">
        <f>4.1*65</f>
        <v>266.5</v>
      </c>
      <c r="D76" s="5" t="s">
        <v>4</v>
      </c>
      <c r="E76" s="6" t="s">
        <v>2</v>
      </c>
      <c r="F76" s="5" t="s">
        <v>1</v>
      </c>
      <c r="G76" s="5" t="s">
        <v>0</v>
      </c>
    </row>
    <row r="78" spans="1:7" s="13" customFormat="1" ht="18.75">
      <c r="A78" s="49" t="s">
        <v>125</v>
      </c>
      <c r="B78" s="49"/>
      <c r="C78" s="49"/>
      <c r="D78" s="49"/>
      <c r="E78" s="49"/>
    </row>
    <row r="79" spans="1:7" s="10" customFormat="1" ht="29.45" customHeight="1">
      <c r="A79" s="11" t="s">
        <v>41</v>
      </c>
      <c r="B79" s="11" t="s">
        <v>40</v>
      </c>
      <c r="C79" s="12" t="s">
        <v>39</v>
      </c>
      <c r="D79" s="11"/>
      <c r="E79" s="11" t="s">
        <v>36</v>
      </c>
    </row>
    <row r="80" spans="1:7" s="4" customFormat="1" ht="14.45" customHeight="1">
      <c r="A80" s="9" t="s">
        <v>124</v>
      </c>
      <c r="B80" s="14" t="s">
        <v>123</v>
      </c>
      <c r="C80" s="7">
        <f>12.83*65</f>
        <v>833.95</v>
      </c>
      <c r="D80" s="5" t="s">
        <v>4</v>
      </c>
      <c r="E80" s="6" t="s">
        <v>114</v>
      </c>
    </row>
    <row r="81" spans="1:5" s="4" customFormat="1" ht="14.45" customHeight="1">
      <c r="A81" s="9" t="s">
        <v>122</v>
      </c>
      <c r="B81" s="14" t="s">
        <v>121</v>
      </c>
      <c r="C81" s="7">
        <f>16.04*65</f>
        <v>1042.5999999999999</v>
      </c>
      <c r="D81" s="5" t="s">
        <v>4</v>
      </c>
      <c r="E81" s="6" t="s">
        <v>114</v>
      </c>
    </row>
    <row r="82" spans="1:5" s="4" customFormat="1" ht="14.45" customHeight="1">
      <c r="A82" s="9" t="s">
        <v>120</v>
      </c>
      <c r="B82" s="14" t="s">
        <v>119</v>
      </c>
      <c r="C82" s="7">
        <f>17.65*65</f>
        <v>1147.25</v>
      </c>
      <c r="D82" s="5" t="s">
        <v>4</v>
      </c>
      <c r="E82" s="6" t="s">
        <v>114</v>
      </c>
    </row>
    <row r="83" spans="1:5" s="4" customFormat="1" ht="14.45" customHeight="1">
      <c r="A83" s="9" t="s">
        <v>118</v>
      </c>
      <c r="B83" s="14" t="s">
        <v>117</v>
      </c>
      <c r="C83" s="7">
        <f>22.45*65</f>
        <v>1459.25</v>
      </c>
      <c r="D83" s="5" t="s">
        <v>4</v>
      </c>
      <c r="E83" s="6" t="s">
        <v>114</v>
      </c>
    </row>
    <row r="84" spans="1:5" s="4" customFormat="1" ht="14.45" customHeight="1">
      <c r="A84" s="9" t="s">
        <v>116</v>
      </c>
      <c r="B84" s="14" t="s">
        <v>115</v>
      </c>
      <c r="C84" s="7">
        <f>24.05*65</f>
        <v>1563.25</v>
      </c>
      <c r="D84" s="5" t="s">
        <v>4</v>
      </c>
      <c r="E84" s="6" t="s">
        <v>114</v>
      </c>
    </row>
  </sheetData>
  <mergeCells count="9">
    <mergeCell ref="A50:D50"/>
    <mergeCell ref="A62:G62"/>
    <mergeCell ref="A78:E78"/>
    <mergeCell ref="B1:D1"/>
    <mergeCell ref="A3:D3"/>
    <mergeCell ref="A14:D14"/>
    <mergeCell ref="A26:D26"/>
    <mergeCell ref="A39:D39"/>
    <mergeCell ref="A46:D46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Коллекторы ICMA</vt:lpstr>
      <vt:lpstr>Speroni (Marina)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Ekaterina</cp:lastModifiedBy>
  <dcterms:created xsi:type="dcterms:W3CDTF">2017-02-01T09:58:54Z</dcterms:created>
  <dcterms:modified xsi:type="dcterms:W3CDTF">2018-03-19T09:24:27Z</dcterms:modified>
</cp:coreProperties>
</file>